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tsu\Downloads\"/>
    </mc:Choice>
  </mc:AlternateContent>
  <xr:revisionPtr revIDLastSave="0" documentId="13_ncr:1_{5F726B5D-9553-4563-908E-B42A79D02968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hokenryo" sheetId="1" r:id="rId1"/>
    <sheet name="kubun" sheetId="6" r:id="rId2"/>
  </sheets>
  <definedNames>
    <definedName name="_xlnm.Print_Area" localSheetId="0">hokenryo!$A$1:$T$23</definedName>
    <definedName name="一般の生命保険料">kubun!$B$4:$B$5</definedName>
    <definedName name="介護医療保険料">kubun!$B$2</definedName>
    <definedName name="個人年金保険料">kubun!$B$7:$B$8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1" l="1"/>
  <c r="P20" i="1"/>
  <c r="J19" i="1" l="1"/>
  <c r="J18" i="1"/>
  <c r="J17" i="1"/>
  <c r="J16" i="1"/>
  <c r="W20" i="1" l="1"/>
  <c r="U20" i="1"/>
  <c r="W13" i="1"/>
  <c r="W11" i="1"/>
  <c r="W8" i="1"/>
  <c r="W5" i="1"/>
  <c r="W3" i="1"/>
  <c r="U13" i="1"/>
  <c r="U11" i="1"/>
  <c r="U8" i="1"/>
  <c r="U5" i="1"/>
  <c r="U3" i="1"/>
  <c r="X22" i="1" l="1"/>
  <c r="V20" i="1"/>
  <c r="V13" i="1"/>
  <c r="X13" i="1" s="1"/>
  <c r="V11" i="1"/>
  <c r="X11" i="1" s="1"/>
  <c r="V8" i="1"/>
  <c r="X8" i="1" s="1"/>
  <c r="V5" i="1"/>
  <c r="X5" i="1" s="1"/>
  <c r="V3" i="1"/>
  <c r="X3" i="1" s="1"/>
  <c r="P22" i="1"/>
  <c r="N20" i="1"/>
  <c r="N3" i="1"/>
  <c r="P3" i="1" s="1"/>
  <c r="N11" i="1"/>
  <c r="P11" i="1" s="1"/>
  <c r="N13" i="1"/>
  <c r="P13" i="1" s="1"/>
  <c r="N8" i="1"/>
  <c r="P8" i="1" s="1"/>
  <c r="R8" i="1" s="1"/>
  <c r="N5" i="1"/>
  <c r="P5" i="1" s="1"/>
  <c r="V22" i="1" l="1"/>
  <c r="Z22" i="1" s="1"/>
  <c r="N22" i="1"/>
  <c r="R22" i="1" s="1"/>
  <c r="Z11" i="1"/>
  <c r="Z13" i="1" s="1"/>
  <c r="Z3" i="1"/>
  <c r="Z5" i="1" s="1"/>
  <c r="Z8" i="1"/>
  <c r="R11" i="1"/>
  <c r="R13" i="1" s="1"/>
  <c r="R3" i="1"/>
  <c r="R5" i="1" s="1"/>
  <c r="Z15" i="1" l="1"/>
  <c r="R15" i="1"/>
</calcChain>
</file>

<file path=xl/sharedStrings.xml><?xml version="1.0" encoding="utf-8"?>
<sst xmlns="http://schemas.openxmlformats.org/spreadsheetml/2006/main" count="61" uniqueCount="44">
  <si>
    <t>区分</t>
    <rPh sb="0" eb="2">
      <t>クブン</t>
    </rPh>
    <phoneticPr fontId="1"/>
  </si>
  <si>
    <t>保険期間
又は
年金支払期間</t>
    <rPh sb="0" eb="2">
      <t>ホケン</t>
    </rPh>
    <rPh sb="2" eb="4">
      <t>キカン</t>
    </rPh>
    <rPh sb="5" eb="6">
      <t>マタ</t>
    </rPh>
    <rPh sb="8" eb="10">
      <t>ネンキン</t>
    </rPh>
    <rPh sb="10" eb="12">
      <t>シハライ</t>
    </rPh>
    <rPh sb="12" eb="14">
      <t>キカン</t>
    </rPh>
    <phoneticPr fontId="1"/>
  </si>
  <si>
    <t>保険金等の受取人</t>
    <rPh sb="0" eb="3">
      <t>ホケンキン</t>
    </rPh>
    <rPh sb="3" eb="4">
      <t>トウ</t>
    </rPh>
    <rPh sb="5" eb="7">
      <t>ウケトリ</t>
    </rPh>
    <rPh sb="7" eb="8">
      <t>ニン</t>
    </rPh>
    <phoneticPr fontId="1"/>
  </si>
  <si>
    <t>氏名</t>
    <rPh sb="0" eb="2">
      <t>シメイ</t>
    </rPh>
    <phoneticPr fontId="1"/>
  </si>
  <si>
    <t>新・旧の区分</t>
    <rPh sb="0" eb="1">
      <t>シン</t>
    </rPh>
    <rPh sb="2" eb="3">
      <t>キュウ</t>
    </rPh>
    <rPh sb="4" eb="6">
      <t>クブン</t>
    </rPh>
    <phoneticPr fontId="1"/>
  </si>
  <si>
    <t>一般の生命保険料</t>
    <rPh sb="0" eb="2">
      <t>イッパン</t>
    </rPh>
    <rPh sb="3" eb="5">
      <t>セイメイ</t>
    </rPh>
    <rPh sb="5" eb="8">
      <t>ホケンリョウ</t>
    </rPh>
    <phoneticPr fontId="1"/>
  </si>
  <si>
    <t>介護医療保険料</t>
    <rPh sb="0" eb="2">
      <t>カイゴ</t>
    </rPh>
    <rPh sb="2" eb="4">
      <t>イリョウ</t>
    </rPh>
    <rPh sb="4" eb="7">
      <t>ホケンリョウ</t>
    </rPh>
    <phoneticPr fontId="1"/>
  </si>
  <si>
    <t>個人年金保険料</t>
    <rPh sb="0" eb="2">
      <t>コジン</t>
    </rPh>
    <rPh sb="2" eb="4">
      <t>ネンキン</t>
    </rPh>
    <rPh sb="4" eb="7">
      <t>ホケンリョウ</t>
    </rPh>
    <phoneticPr fontId="1"/>
  </si>
  <si>
    <t>保険期間</t>
    <rPh sb="0" eb="2">
      <t>ホケン</t>
    </rPh>
    <rPh sb="2" eb="4">
      <t>キカン</t>
    </rPh>
    <phoneticPr fontId="1"/>
  </si>
  <si>
    <t>保険等の
種類</t>
    <rPh sb="0" eb="2">
      <t>ホケン</t>
    </rPh>
    <rPh sb="2" eb="3">
      <t>トウ</t>
    </rPh>
    <rPh sb="5" eb="7">
      <t>シュルイ</t>
    </rPh>
    <phoneticPr fontId="1"/>
  </si>
  <si>
    <t>保険等
の種類（目的）</t>
    <rPh sb="0" eb="2">
      <t>ホケン</t>
    </rPh>
    <rPh sb="2" eb="3">
      <t>トウ</t>
    </rPh>
    <rPh sb="5" eb="7">
      <t>シュルイ</t>
    </rPh>
    <rPh sb="8" eb="10">
      <t>モクテキ</t>
    </rPh>
    <phoneticPr fontId="1"/>
  </si>
  <si>
    <t>保険会社等
の名称</t>
    <rPh sb="0" eb="2">
      <t>ホケン</t>
    </rPh>
    <rPh sb="2" eb="4">
      <t>ガイシャ</t>
    </rPh>
    <rPh sb="4" eb="5">
      <t>トウ</t>
    </rPh>
    <rPh sb="7" eb="9">
      <t>メイショウ</t>
    </rPh>
    <phoneticPr fontId="1"/>
  </si>
  <si>
    <t>保険等の
契約者の氏名</t>
    <rPh sb="0" eb="2">
      <t>ホケン</t>
    </rPh>
    <rPh sb="2" eb="3">
      <t>トウ</t>
    </rPh>
    <rPh sb="5" eb="8">
      <t>ケイヤクシャ</t>
    </rPh>
    <rPh sb="9" eb="11">
      <t>シメイ</t>
    </rPh>
    <phoneticPr fontId="1"/>
  </si>
  <si>
    <t>あなたとの
続柄</t>
    <rPh sb="6" eb="8">
      <t>ゾクガラ</t>
    </rPh>
    <phoneticPr fontId="1"/>
  </si>
  <si>
    <t>地震保険料又は
旧長期損害保険料の区分</t>
    <rPh sb="0" eb="2">
      <t>ジシン</t>
    </rPh>
    <rPh sb="2" eb="5">
      <t>ホケンリョウ</t>
    </rPh>
    <rPh sb="5" eb="6">
      <t>マタ</t>
    </rPh>
    <rPh sb="8" eb="9">
      <t>キュウ</t>
    </rPh>
    <rPh sb="9" eb="11">
      <t>チョウキ</t>
    </rPh>
    <rPh sb="11" eb="13">
      <t>ソンガイ</t>
    </rPh>
    <rPh sb="13" eb="15">
      <t>ホケン</t>
    </rPh>
    <rPh sb="15" eb="16">
      <t>リョウ</t>
    </rPh>
    <rPh sb="17" eb="19">
      <t>クブン</t>
    </rPh>
    <phoneticPr fontId="1"/>
  </si>
  <si>
    <t>あなたが本年中に支払った保険料等の金額（分配を受けた剰余金等の控除後の金額）
（ａ）</t>
    <rPh sb="4" eb="7">
      <t>ホンネンチュウ</t>
    </rPh>
    <rPh sb="8" eb="10">
      <t>シハラ</t>
    </rPh>
    <rPh sb="12" eb="15">
      <t>ホケンリョウ</t>
    </rPh>
    <rPh sb="15" eb="16">
      <t>トウ</t>
    </rPh>
    <rPh sb="17" eb="19">
      <t>キンガク</t>
    </rPh>
    <rPh sb="20" eb="22">
      <t>ブンパイ</t>
    </rPh>
    <rPh sb="23" eb="24">
      <t>ウ</t>
    </rPh>
    <rPh sb="26" eb="29">
      <t>ジョウヨキン</t>
    </rPh>
    <rPh sb="29" eb="30">
      <t>トウ</t>
    </rPh>
    <rPh sb="31" eb="33">
      <t>コウジョ</t>
    </rPh>
    <rPh sb="33" eb="34">
      <t>ゴ</t>
    </rPh>
    <rPh sb="35" eb="37">
      <t>キンガク</t>
    </rPh>
    <phoneticPr fontId="1"/>
  </si>
  <si>
    <t>②と③のいずれか大きい金額</t>
    <rPh sb="8" eb="9">
      <t>オオ</t>
    </rPh>
    <rPh sb="11" eb="13">
      <t>キンガク</t>
    </rPh>
    <phoneticPr fontId="1"/>
  </si>
  <si>
    <t>(a)の金額の合計額</t>
    <rPh sb="4" eb="6">
      <t>キンガク</t>
    </rPh>
    <rPh sb="7" eb="9">
      <t>ゴウケイ</t>
    </rPh>
    <rPh sb="9" eb="10">
      <t>ガク</t>
    </rPh>
    <phoneticPr fontId="1"/>
  </si>
  <si>
    <t>⑤と⑥のいずれか大きい金額</t>
    <rPh sb="8" eb="9">
      <t>オオ</t>
    </rPh>
    <rPh sb="11" eb="13">
      <t>キンガク</t>
    </rPh>
    <phoneticPr fontId="1"/>
  </si>
  <si>
    <t>Ⓐのうち地震保険料の金額の合計額</t>
    <rPh sb="4" eb="6">
      <t>ジシン</t>
    </rPh>
    <rPh sb="6" eb="9">
      <t>ホケンリョウ</t>
    </rPh>
    <rPh sb="10" eb="12">
      <t>キンガク</t>
    </rPh>
    <rPh sb="13" eb="15">
      <t>ゴウケイ</t>
    </rPh>
    <rPh sb="15" eb="16">
      <t>ガク</t>
    </rPh>
    <phoneticPr fontId="1"/>
  </si>
  <si>
    <t>Ⓐのうち長期損害保険料の金額の合計額</t>
    <rPh sb="4" eb="6">
      <t>チョウキ</t>
    </rPh>
    <rPh sb="6" eb="8">
      <t>ソンガイ</t>
    </rPh>
    <rPh sb="8" eb="10">
      <t>ホケン</t>
    </rPh>
    <rPh sb="10" eb="11">
      <t>リョウ</t>
    </rPh>
    <rPh sb="12" eb="14">
      <t>キンガク</t>
    </rPh>
    <rPh sb="15" eb="17">
      <t>ゴウケイ</t>
    </rPh>
    <rPh sb="17" eb="18">
      <t>ガク</t>
    </rPh>
    <phoneticPr fontId="1"/>
  </si>
  <si>
    <t>=</t>
    <phoneticPr fontId="1"/>
  </si>
  <si>
    <r>
      <t>＋　</t>
    </r>
    <r>
      <rPr>
        <sz val="11"/>
        <color theme="1"/>
        <rFont val="メイリオ"/>
        <family val="3"/>
        <charset val="128"/>
      </rPr>
      <t>Ⓒの金額（Ⓒの金額が10,000円を超える場合は、Ⓒ×1/2+5,000円）</t>
    </r>
    <r>
      <rPr>
        <sz val="11"/>
        <color theme="1"/>
        <rFont val="メイリオ"/>
        <family val="2"/>
        <charset val="128"/>
      </rPr>
      <t>　</t>
    </r>
    <rPh sb="4" eb="6">
      <t>キンガク</t>
    </rPh>
    <rPh sb="18" eb="19">
      <t>エン</t>
    </rPh>
    <rPh sb="20" eb="21">
      <t>コ</t>
    </rPh>
    <rPh sb="23" eb="25">
      <t>バアイ</t>
    </rPh>
    <rPh sb="38" eb="39">
      <t>エン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</si>
  <si>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</si>
  <si>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</si>
  <si>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地震保険料控除額　</t>
    <phoneticPr fontId="1"/>
  </si>
  <si>
    <t>Ⓑの金額</t>
    <phoneticPr fontId="1"/>
  </si>
  <si>
    <t>あなたが本年中に支払った保険料等のうち、左欄の区分に係る金額（分配を受けた剰余金等の控除後の金額）
Ⓐ</t>
    <rPh sb="4" eb="7">
      <t>ホンネンチュウ</t>
    </rPh>
    <rPh sb="8" eb="10">
      <t>シハラ</t>
    </rPh>
    <rPh sb="12" eb="15">
      <t>ホケンリョウ</t>
    </rPh>
    <rPh sb="15" eb="16">
      <t>トウ</t>
    </rPh>
    <rPh sb="20" eb="21">
      <t>ヒダリ</t>
    </rPh>
    <rPh sb="21" eb="22">
      <t>ラン</t>
    </rPh>
    <rPh sb="23" eb="25">
      <t>クブン</t>
    </rPh>
    <rPh sb="26" eb="27">
      <t>カカ</t>
    </rPh>
    <rPh sb="28" eb="30">
      <t>キンガク</t>
    </rPh>
    <phoneticPr fontId="1"/>
  </si>
  <si>
    <t xml:space="preserve">  計（①＋②）</t>
    <rPh sb="2" eb="3">
      <t>ケイ</t>
    </rPh>
    <phoneticPr fontId="1"/>
  </si>
  <si>
    <t xml:space="preserve">  計（④＋⑤）</t>
    <rPh sb="2" eb="3">
      <t>ケイ</t>
    </rPh>
    <phoneticPr fontId="1"/>
  </si>
  <si>
    <t>契約番号
証券記号番号</t>
  </si>
  <si>
    <t xml:space="preserve">  計（①＋②）</t>
  </si>
  <si>
    <t>②と③のいずれか大きい金額</t>
  </si>
  <si>
    <r>
      <t>＋　</t>
    </r>
    <r>
      <rPr>
        <sz val="11"/>
        <color theme="1"/>
        <rFont val="メイリオ"/>
        <family val="3"/>
        <charset val="128"/>
      </rPr>
      <t>Ⓒの金額（Ⓒの金額が5,000円を超える場合は、Ⓒ×1/2+2,500円）</t>
    </r>
    <r>
      <rPr>
        <sz val="11"/>
        <color theme="1"/>
        <rFont val="メイリオ"/>
        <family val="2"/>
        <charset val="128"/>
      </rPr>
      <t>　</t>
    </r>
    <rPh sb="4" eb="6">
      <t>キンガク</t>
    </rPh>
    <rPh sb="17" eb="18">
      <t>エン</t>
    </rPh>
    <rPh sb="19" eb="20">
      <t>コ</t>
    </rPh>
    <rPh sb="22" eb="24">
      <t>バアイ</t>
    </rPh>
    <rPh sb="37" eb="38">
      <t>エン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</si>
  <si>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</si>
  <si>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</si>
  <si>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保険等の対象となった家屋等に居住又は家財を
利用している者等の氏名</t>
    <phoneticPr fontId="1"/>
  </si>
  <si>
    <t>（a）のうち新保険料等の金額の合計額</t>
    <phoneticPr fontId="1"/>
  </si>
  <si>
    <t>（a）のうち旧保険料等の金額の合計額</t>
    <phoneticPr fontId="1"/>
  </si>
  <si>
    <t>Aの金額の下の計算式Ⅰ（新保険
料等用）に当てはめて計算した金額</t>
    <phoneticPr fontId="1"/>
  </si>
  <si>
    <t>Bの金額の下の計算式Ⅱ（旧保険
料等用）に当てはめて計算した金額</t>
    <phoneticPr fontId="1"/>
  </si>
  <si>
    <t>Cの金額の下の計算式Ⅰ（新保険
料等用）に当てはめて計算した金額</t>
    <phoneticPr fontId="1"/>
  </si>
  <si>
    <t>Dの金額の下の計算式Ⅰ（新保険
料等用）に当てはめて計算した金額</t>
    <phoneticPr fontId="1"/>
  </si>
  <si>
    <t>Eの金額の下の計算式Ⅱ（旧保険
料等用）に当てはめて計算した金額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</si>
</sst>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8"/>
      <color theme="1"/>
      <name val="メイリオ"/>
      <family val="2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center" vertical="center"/>
    </xf>
    <xf numFmtId="3" fontId="0" fillId="0" borderId="0" xfId="0" applyNumberFormat="1">
      <alignment vertical="center"/>
    </xf>
    <xf numFmtId="3" fontId="4" fillId="0" borderId="0" xfId="0" applyNumberFormat="1" applyFont="1" applyAlignment="1">
      <alignment vertical="center" wrapText="1"/>
    </xf>
    <xf numFmtId="3" fontId="0" fillId="0" borderId="0" xfId="0" quotePrefix="1" applyNumberFormat="1" applyAlignment="1">
      <alignment vertical="center" wrapText="1"/>
    </xf>
    <xf numFmtId="3" fontId="0" fillId="0" borderId="0" xfId="0" applyNumberFormat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3" fontId="0" fillId="0" borderId="2" xfId="0" applyNumberFormat="1" applyBorder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3" fontId="0" fillId="0" borderId="3" xfId="0" applyNumberFormat="1" applyBorder="1">
      <alignment vertical="center"/>
    </xf>
    <xf numFmtId="0" fontId="0" fillId="0" borderId="4" xfId="0" applyBorder="1">
      <alignment vertical="center"/>
    </xf>
    <xf numFmtId="3" fontId="0" fillId="0" borderId="5" xfId="0" applyNumberFormat="1" applyBorder="1">
      <alignment vertical="center"/>
    </xf>
    <xf numFmtId="3" fontId="0" fillId="0" borderId="7" xfId="0" applyNumberFormat="1" applyBorder="1">
      <alignment vertical="center"/>
    </xf>
    <xf numFmtId="0" fontId="2" fillId="0" borderId="7" xfId="0" applyFont="1" applyBorder="1" applyAlignment="1">
      <alignment vertical="center" wrapText="1"/>
    </xf>
    <xf numFmtId="3" fontId="0" fillId="0" borderId="8" xfId="0" applyNumberFormat="1" applyBorder="1">
      <alignment vertical="center"/>
    </xf>
    <xf numFmtId="3" fontId="0" fillId="0" borderId="10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3" fontId="0" fillId="0" borderId="11" xfId="0" applyNumberFormat="1" applyBorder="1">
      <alignment vertical="center"/>
    </xf>
    <xf numFmtId="3" fontId="4" fillId="0" borderId="10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3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" fontId="0" fillId="0" borderId="22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0" xfId="0" applyNumberFormat="1">
      <alignment vertical="center"/>
    </xf>
    <xf numFmtId="17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3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7" fillId="0" borderId="16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3" fontId="3" fillId="0" borderId="17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6" fillId="0" borderId="0" xfId="0" applyFont="1">
      <alignment vertical="center"/>
    </xf>
    <xf numFmtId="3" fontId="2" fillId="0" borderId="17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</xdr:colOff>
      <xdr:row>2</xdr:row>
      <xdr:rowOff>19050</xdr:rowOff>
    </xdr:from>
    <xdr:to>
      <xdr:col>13</xdr:col>
      <xdr:colOff>260350</xdr:colOff>
      <xdr:row>2</xdr:row>
      <xdr:rowOff>273050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6E7814-85B5-450D-9DE8-E7ED60A5E35E}"/>
            </a:ext>
          </a:extLst>
        </xdr:cNvPr>
        <xdr:cNvSpPr txBox="1"/>
      </xdr:nvSpPr>
      <xdr:spPr>
        <a:xfrm>
          <a:off x="2876550" y="9144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12700</xdr:colOff>
      <xdr:row>4</xdr:row>
      <xdr:rowOff>25400</xdr:rowOff>
    </xdr:from>
    <xdr:to>
      <xdr:col>13</xdr:col>
      <xdr:colOff>266700</xdr:colOff>
      <xdr:row>4</xdr:row>
      <xdr:rowOff>279400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042B30-0B2F-4E87-A2C8-872B3DC89ADD}"/>
            </a:ext>
          </a:extLst>
        </xdr:cNvPr>
        <xdr:cNvSpPr txBox="1"/>
      </xdr:nvSpPr>
      <xdr:spPr>
        <a:xfrm>
          <a:off x="2882900" y="14732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4</xdr:row>
      <xdr:rowOff>12700</xdr:rowOff>
    </xdr:from>
    <xdr:to>
      <xdr:col>15</xdr:col>
      <xdr:colOff>292100</xdr:colOff>
      <xdr:row>4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182E21-83B7-4AFF-BC51-89909000D003}"/>
            </a:ext>
          </a:extLst>
        </xdr:cNvPr>
        <xdr:cNvSpPr txBox="1"/>
      </xdr:nvSpPr>
      <xdr:spPr>
        <a:xfrm>
          <a:off x="5969000" y="14605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15</xdr:col>
      <xdr:colOff>38100</xdr:colOff>
      <xdr:row>2</xdr:row>
      <xdr:rowOff>19050</xdr:rowOff>
    </xdr:from>
    <xdr:to>
      <xdr:col>15</xdr:col>
      <xdr:colOff>292100</xdr:colOff>
      <xdr:row>2</xdr:row>
      <xdr:rowOff>273050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F616A69-2D78-4893-8180-9794AAFD7ECF}"/>
            </a:ext>
          </a:extLst>
        </xdr:cNvPr>
        <xdr:cNvSpPr txBox="1"/>
      </xdr:nvSpPr>
      <xdr:spPr>
        <a:xfrm>
          <a:off x="5969000" y="9144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16</xdr:col>
      <xdr:colOff>984250</xdr:colOff>
      <xdr:row>2</xdr:row>
      <xdr:rowOff>19050</xdr:rowOff>
    </xdr:from>
    <xdr:to>
      <xdr:col>17</xdr:col>
      <xdr:colOff>241300</xdr:colOff>
      <xdr:row>2</xdr:row>
      <xdr:rowOff>273050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B1EBC5-5065-4048-B70E-A5E193EA64A6}"/>
            </a:ext>
          </a:extLst>
        </xdr:cNvPr>
        <xdr:cNvSpPr txBox="1"/>
      </xdr:nvSpPr>
      <xdr:spPr>
        <a:xfrm>
          <a:off x="20612100" y="5715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  <a:endParaRPr kumimoji="1" lang="en-US" altLang="ja-JP" sz="1100"/>
        </a:p>
      </xdr:txBody>
    </xdr:sp>
    <xdr:clientData/>
  </xdr:twoCellAnchor>
  <xdr:twoCellAnchor>
    <xdr:from>
      <xdr:col>15</xdr:col>
      <xdr:colOff>825500</xdr:colOff>
      <xdr:row>0</xdr:row>
      <xdr:rowOff>209550</xdr:rowOff>
    </xdr:from>
    <xdr:to>
      <xdr:col>16</xdr:col>
      <xdr:colOff>63500</xdr:colOff>
      <xdr:row>2</xdr:row>
      <xdr:rowOff>50800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E12992F-FD19-49D7-ADC4-1E33A03F36D7}"/>
            </a:ext>
          </a:extLst>
        </xdr:cNvPr>
        <xdr:cNvSpPr txBox="1"/>
      </xdr:nvSpPr>
      <xdr:spPr>
        <a:xfrm>
          <a:off x="6756400" y="654050"/>
          <a:ext cx="84455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40,000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15</xdr:col>
      <xdr:colOff>831850</xdr:colOff>
      <xdr:row>3</xdr:row>
      <xdr:rowOff>0</xdr:rowOff>
    </xdr:from>
    <xdr:to>
      <xdr:col>16</xdr:col>
      <xdr:colOff>171450</xdr:colOff>
      <xdr:row>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F4B9C53-86E6-4E82-A3C1-E1857C76ABA5}"/>
            </a:ext>
          </a:extLst>
        </xdr:cNvPr>
        <xdr:cNvSpPr txBox="1"/>
      </xdr:nvSpPr>
      <xdr:spPr>
        <a:xfrm>
          <a:off x="6762750" y="1225550"/>
          <a:ext cx="9461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50,000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13</xdr:col>
      <xdr:colOff>12700</xdr:colOff>
      <xdr:row>7</xdr:row>
      <xdr:rowOff>25400</xdr:rowOff>
    </xdr:from>
    <xdr:to>
      <xdr:col>13</xdr:col>
      <xdr:colOff>266700</xdr:colOff>
      <xdr:row>7</xdr:row>
      <xdr:rowOff>279400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13F26DA-6578-4D83-A31E-6BBB8D913167}"/>
            </a:ext>
          </a:extLst>
        </xdr:cNvPr>
        <xdr:cNvSpPr txBox="1"/>
      </xdr:nvSpPr>
      <xdr:spPr>
        <a:xfrm>
          <a:off x="2882900" y="22606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7</xdr:row>
      <xdr:rowOff>19050</xdr:rowOff>
    </xdr:from>
    <xdr:to>
      <xdr:col>17</xdr:col>
      <xdr:colOff>292100</xdr:colOff>
      <xdr:row>7</xdr:row>
      <xdr:rowOff>273050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DCEFC4A-49B6-46E9-9415-2EF2B4F16926}"/>
            </a:ext>
          </a:extLst>
        </xdr:cNvPr>
        <xdr:cNvSpPr txBox="1"/>
      </xdr:nvSpPr>
      <xdr:spPr>
        <a:xfrm>
          <a:off x="8572500" y="22542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㋺</a:t>
          </a:r>
        </a:p>
      </xdr:txBody>
    </xdr:sp>
    <xdr:clientData/>
  </xdr:twoCellAnchor>
  <xdr:twoCellAnchor>
    <xdr:from>
      <xdr:col>17</xdr:col>
      <xdr:colOff>577850</xdr:colOff>
      <xdr:row>5</xdr:row>
      <xdr:rowOff>190500</xdr:rowOff>
    </xdr:from>
    <xdr:to>
      <xdr:col>18</xdr:col>
      <xdr:colOff>101600</xdr:colOff>
      <xdr:row>7</xdr:row>
      <xdr:rowOff>31750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1DD7A83-44DF-4B2A-B790-91C3D9A449C7}"/>
            </a:ext>
          </a:extLst>
        </xdr:cNvPr>
        <xdr:cNvSpPr txBox="1"/>
      </xdr:nvSpPr>
      <xdr:spPr>
        <a:xfrm>
          <a:off x="9112250" y="1974850"/>
          <a:ext cx="86995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40,000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17</xdr:col>
      <xdr:colOff>6350</xdr:colOff>
      <xdr:row>4</xdr:row>
      <xdr:rowOff>25400</xdr:rowOff>
    </xdr:from>
    <xdr:to>
      <xdr:col>17</xdr:col>
      <xdr:colOff>260350</xdr:colOff>
      <xdr:row>4</xdr:row>
      <xdr:rowOff>279400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CC82DC5-BEBB-4782-AC5C-289E92009BB6}"/>
            </a:ext>
          </a:extLst>
        </xdr:cNvPr>
        <xdr:cNvSpPr txBox="1"/>
      </xdr:nvSpPr>
      <xdr:spPr>
        <a:xfrm>
          <a:off x="8540750" y="14732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㋑</a:t>
          </a:r>
        </a:p>
      </xdr:txBody>
    </xdr:sp>
    <xdr:clientData/>
  </xdr:twoCellAnchor>
  <xdr:twoCellAnchor>
    <xdr:from>
      <xdr:col>13</xdr:col>
      <xdr:colOff>6350</xdr:colOff>
      <xdr:row>10</xdr:row>
      <xdr:rowOff>19050</xdr:rowOff>
    </xdr:from>
    <xdr:to>
      <xdr:col>13</xdr:col>
      <xdr:colOff>260350</xdr:colOff>
      <xdr:row>10</xdr:row>
      <xdr:rowOff>273050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15F1CF4-097E-4C1C-B4B9-C4E0D796FADB}"/>
            </a:ext>
          </a:extLst>
        </xdr:cNvPr>
        <xdr:cNvSpPr txBox="1"/>
      </xdr:nvSpPr>
      <xdr:spPr>
        <a:xfrm>
          <a:off x="2876550" y="30416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D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12700</xdr:colOff>
      <xdr:row>12</xdr:row>
      <xdr:rowOff>25400</xdr:rowOff>
    </xdr:from>
    <xdr:to>
      <xdr:col>13</xdr:col>
      <xdr:colOff>266700</xdr:colOff>
      <xdr:row>12</xdr:row>
      <xdr:rowOff>279400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27F6F90-5ED2-48EE-82A2-0A3249DB41B1}"/>
            </a:ext>
          </a:extLst>
        </xdr:cNvPr>
        <xdr:cNvSpPr txBox="1"/>
      </xdr:nvSpPr>
      <xdr:spPr>
        <a:xfrm>
          <a:off x="2882900" y="36004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</a:t>
          </a: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12</xdr:row>
      <xdr:rowOff>12700</xdr:rowOff>
    </xdr:from>
    <xdr:to>
      <xdr:col>15</xdr:col>
      <xdr:colOff>292100</xdr:colOff>
      <xdr:row>12</xdr:row>
      <xdr:rowOff>266700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6B54C7A-61A2-429D-8C0E-E7C2EBF27C1A}"/>
            </a:ext>
          </a:extLst>
        </xdr:cNvPr>
        <xdr:cNvSpPr txBox="1"/>
      </xdr:nvSpPr>
      <xdr:spPr>
        <a:xfrm>
          <a:off x="5969000" y="35877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15</xdr:col>
      <xdr:colOff>38100</xdr:colOff>
      <xdr:row>10</xdr:row>
      <xdr:rowOff>19050</xdr:rowOff>
    </xdr:from>
    <xdr:to>
      <xdr:col>15</xdr:col>
      <xdr:colOff>292100</xdr:colOff>
      <xdr:row>10</xdr:row>
      <xdr:rowOff>273050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718F315-3106-4784-9B5F-7B0889B87F32}"/>
            </a:ext>
          </a:extLst>
        </xdr:cNvPr>
        <xdr:cNvSpPr txBox="1"/>
      </xdr:nvSpPr>
      <xdr:spPr>
        <a:xfrm>
          <a:off x="5969000" y="30416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16</xdr:col>
      <xdr:colOff>939800</xdr:colOff>
      <xdr:row>10</xdr:row>
      <xdr:rowOff>6350</xdr:rowOff>
    </xdr:from>
    <xdr:to>
      <xdr:col>17</xdr:col>
      <xdr:colOff>196850</xdr:colOff>
      <xdr:row>10</xdr:row>
      <xdr:rowOff>260350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8FE4B6C-C12C-416E-B5C3-A81CF532DA23}"/>
            </a:ext>
          </a:extLst>
        </xdr:cNvPr>
        <xdr:cNvSpPr txBox="1"/>
      </xdr:nvSpPr>
      <xdr:spPr>
        <a:xfrm>
          <a:off x="20567650" y="32004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⑥</a:t>
          </a:r>
        </a:p>
      </xdr:txBody>
    </xdr:sp>
    <xdr:clientData/>
  </xdr:twoCellAnchor>
  <xdr:twoCellAnchor>
    <xdr:from>
      <xdr:col>15</xdr:col>
      <xdr:colOff>844550</xdr:colOff>
      <xdr:row>8</xdr:row>
      <xdr:rowOff>209550</xdr:rowOff>
    </xdr:from>
    <xdr:to>
      <xdr:col>16</xdr:col>
      <xdr:colOff>323850</xdr:colOff>
      <xdr:row>10</xdr:row>
      <xdr:rowOff>50800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6855E46-6C1D-4A1A-96AD-51F8FC863878}"/>
            </a:ext>
          </a:extLst>
        </xdr:cNvPr>
        <xdr:cNvSpPr txBox="1"/>
      </xdr:nvSpPr>
      <xdr:spPr>
        <a:xfrm>
          <a:off x="6775450" y="2781300"/>
          <a:ext cx="108585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40,000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15</xdr:col>
      <xdr:colOff>844550</xdr:colOff>
      <xdr:row>10</xdr:row>
      <xdr:rowOff>279400</xdr:rowOff>
    </xdr:from>
    <xdr:to>
      <xdr:col>16</xdr:col>
      <xdr:colOff>342900</xdr:colOff>
      <xdr:row>11</xdr:row>
      <xdr:rowOff>215900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C3ECE0E-EDAD-4FDD-ABB2-8E97C9491C9C}"/>
            </a:ext>
          </a:extLst>
        </xdr:cNvPr>
        <xdr:cNvSpPr txBox="1"/>
      </xdr:nvSpPr>
      <xdr:spPr>
        <a:xfrm>
          <a:off x="6775450" y="3302000"/>
          <a:ext cx="11049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50,000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17</xdr:col>
      <xdr:colOff>6350</xdr:colOff>
      <xdr:row>12</xdr:row>
      <xdr:rowOff>25400</xdr:rowOff>
    </xdr:from>
    <xdr:to>
      <xdr:col>17</xdr:col>
      <xdr:colOff>260350</xdr:colOff>
      <xdr:row>12</xdr:row>
      <xdr:rowOff>279400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12A35D1-A445-4321-8DDC-9C9391B92F07}"/>
            </a:ext>
          </a:extLst>
        </xdr:cNvPr>
        <xdr:cNvSpPr txBox="1"/>
      </xdr:nvSpPr>
      <xdr:spPr>
        <a:xfrm>
          <a:off x="8540750" y="36004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㋩</a:t>
          </a:r>
        </a:p>
      </xdr:txBody>
    </xdr:sp>
    <xdr:clientData/>
  </xdr:twoCellAnchor>
  <xdr:twoCellAnchor>
    <xdr:from>
      <xdr:col>18</xdr:col>
      <xdr:colOff>203200</xdr:colOff>
      <xdr:row>13</xdr:row>
      <xdr:rowOff>57150</xdr:rowOff>
    </xdr:from>
    <xdr:to>
      <xdr:col>19</xdr:col>
      <xdr:colOff>520700</xdr:colOff>
      <xdr:row>14</xdr:row>
      <xdr:rowOff>469900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15442AC-B4BE-429A-917E-EF62B43D0FD3}"/>
            </a:ext>
          </a:extLst>
        </xdr:cNvPr>
        <xdr:cNvSpPr txBox="1"/>
      </xdr:nvSpPr>
      <xdr:spPr>
        <a:xfrm>
          <a:off x="22294850" y="3771900"/>
          <a:ext cx="1130300" cy="641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/>
            <a:t>生命保険料控除額計</a:t>
          </a:r>
          <a:endParaRPr kumimoji="1" lang="en-US" altLang="ja-JP" sz="800" baseline="0"/>
        </a:p>
        <a:p>
          <a:r>
            <a:rPr kumimoji="1" lang="ja-JP" altLang="en-US" sz="800" baseline="0"/>
            <a:t>（㋑＋㋺＋㋩）</a:t>
          </a:r>
          <a:endParaRPr kumimoji="1" lang="en-US" altLang="ja-JP" sz="800" baseline="0"/>
        </a:p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120,000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  <a:endParaRPr kumimoji="1" lang="ja-JP" altLang="en-US" sz="800" baseline="0"/>
        </a:p>
      </xdr:txBody>
    </xdr:sp>
    <xdr:clientData/>
  </xdr:twoCellAnchor>
  <xdr:twoCellAnchor>
    <xdr:from>
      <xdr:col>13</xdr:col>
      <xdr:colOff>355600</xdr:colOff>
      <xdr:row>20</xdr:row>
      <xdr:rowOff>82550</xdr:rowOff>
    </xdr:from>
    <xdr:to>
      <xdr:col>14</xdr:col>
      <xdr:colOff>76200</xdr:colOff>
      <xdr:row>21</xdr:row>
      <xdr:rowOff>107950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74D3F23-2180-4552-BB8A-BA5A1BFF2499}"/>
            </a:ext>
          </a:extLst>
        </xdr:cNvPr>
        <xdr:cNvSpPr txBox="1"/>
      </xdr:nvSpPr>
      <xdr:spPr>
        <a:xfrm>
          <a:off x="3225800" y="5784850"/>
          <a:ext cx="869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50,000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15</xdr:col>
      <xdr:colOff>819150</xdr:colOff>
      <xdr:row>20</xdr:row>
      <xdr:rowOff>107950</xdr:rowOff>
    </xdr:from>
    <xdr:to>
      <xdr:col>16</xdr:col>
      <xdr:colOff>63500</xdr:colOff>
      <xdr:row>21</xdr:row>
      <xdr:rowOff>120650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A15EEF7-15E5-451C-8F9A-07C8E0ED012D}"/>
            </a:ext>
          </a:extLst>
        </xdr:cNvPr>
        <xdr:cNvSpPr txBox="1"/>
      </xdr:nvSpPr>
      <xdr:spPr>
        <a:xfrm>
          <a:off x="6750050" y="5810250"/>
          <a:ext cx="850900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15,000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17</xdr:col>
      <xdr:colOff>501650</xdr:colOff>
      <xdr:row>20</xdr:row>
      <xdr:rowOff>88900</xdr:rowOff>
    </xdr:from>
    <xdr:to>
      <xdr:col>18</xdr:col>
      <xdr:colOff>6350</xdr:colOff>
      <xdr:row>21</xdr:row>
      <xdr:rowOff>101600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7012181-5391-4CE5-AB92-35EF8246C618}"/>
            </a:ext>
          </a:extLst>
        </xdr:cNvPr>
        <xdr:cNvSpPr txBox="1"/>
      </xdr:nvSpPr>
      <xdr:spPr>
        <a:xfrm>
          <a:off x="9036050" y="5791200"/>
          <a:ext cx="850900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50,000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17</xdr:col>
      <xdr:colOff>546100</xdr:colOff>
      <xdr:row>8</xdr:row>
      <xdr:rowOff>184150</xdr:rowOff>
    </xdr:from>
    <xdr:to>
      <xdr:col>18</xdr:col>
      <xdr:colOff>558800</xdr:colOff>
      <xdr:row>10</xdr:row>
      <xdr:rowOff>25400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6E0F01F-1FA2-4CEF-88CE-F57DC7E73DEC}"/>
            </a:ext>
          </a:extLst>
        </xdr:cNvPr>
        <xdr:cNvSpPr txBox="1"/>
      </xdr:nvSpPr>
      <xdr:spPr>
        <a:xfrm>
          <a:off x="9080500" y="2755900"/>
          <a:ext cx="135890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40,000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17</xdr:col>
      <xdr:colOff>596900</xdr:colOff>
      <xdr:row>0</xdr:row>
      <xdr:rowOff>209550</xdr:rowOff>
    </xdr:from>
    <xdr:to>
      <xdr:col>18</xdr:col>
      <xdr:colOff>95250</xdr:colOff>
      <xdr:row>2</xdr:row>
      <xdr:rowOff>50800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B6831C3-F404-4A98-968A-B45AC970307B}"/>
            </a:ext>
          </a:extLst>
        </xdr:cNvPr>
        <xdr:cNvSpPr txBox="1"/>
      </xdr:nvSpPr>
      <xdr:spPr>
        <a:xfrm>
          <a:off x="9131300" y="654050"/>
          <a:ext cx="84455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40,000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13</xdr:col>
      <xdr:colOff>38100</xdr:colOff>
      <xdr:row>19</xdr:row>
      <xdr:rowOff>63500</xdr:rowOff>
    </xdr:from>
    <xdr:to>
      <xdr:col>13</xdr:col>
      <xdr:colOff>355600</xdr:colOff>
      <xdr:row>19</xdr:row>
      <xdr:rowOff>355600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5DF4A81-921D-468A-950F-25AF5CCDD860}"/>
            </a:ext>
          </a:extLst>
        </xdr:cNvPr>
        <xdr:cNvSpPr txBox="1"/>
      </xdr:nvSpPr>
      <xdr:spPr>
        <a:xfrm>
          <a:off x="2908300" y="5314950"/>
          <a:ext cx="31750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Ⓑ</a:t>
          </a:r>
        </a:p>
      </xdr:txBody>
    </xdr:sp>
    <xdr:clientData/>
  </xdr:twoCellAnchor>
  <xdr:twoCellAnchor>
    <xdr:from>
      <xdr:col>15</xdr:col>
      <xdr:colOff>6350</xdr:colOff>
      <xdr:row>19</xdr:row>
      <xdr:rowOff>57150</xdr:rowOff>
    </xdr:from>
    <xdr:to>
      <xdr:col>15</xdr:col>
      <xdr:colOff>323850</xdr:colOff>
      <xdr:row>19</xdr:row>
      <xdr:rowOff>374650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33C1618-2F15-4A98-8423-35AFBF22FF21}"/>
            </a:ext>
          </a:extLst>
        </xdr:cNvPr>
        <xdr:cNvSpPr txBox="1"/>
      </xdr:nvSpPr>
      <xdr:spPr>
        <a:xfrm>
          <a:off x="5937250" y="5308600"/>
          <a:ext cx="317500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Ⓒ</a:t>
          </a:r>
        </a:p>
      </xdr:txBody>
    </xdr:sp>
    <xdr:clientData/>
  </xdr:twoCellAnchor>
  <xdr:twoCellAnchor>
    <xdr:from>
      <xdr:col>21</xdr:col>
      <xdr:colOff>6350</xdr:colOff>
      <xdr:row>2</xdr:row>
      <xdr:rowOff>19050</xdr:rowOff>
    </xdr:from>
    <xdr:to>
      <xdr:col>21</xdr:col>
      <xdr:colOff>260350</xdr:colOff>
      <xdr:row>2</xdr:row>
      <xdr:rowOff>273050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CB48694-A512-426A-80E6-A88AD0C6AF60}"/>
            </a:ext>
          </a:extLst>
        </xdr:cNvPr>
        <xdr:cNvSpPr txBox="1"/>
      </xdr:nvSpPr>
      <xdr:spPr>
        <a:xfrm>
          <a:off x="15462250" y="5715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</a:p>
        <a:p>
          <a:endParaRPr kumimoji="1" lang="ja-JP" altLang="en-US" sz="1100"/>
        </a:p>
      </xdr:txBody>
    </xdr:sp>
    <xdr:clientData/>
  </xdr:twoCellAnchor>
  <xdr:twoCellAnchor>
    <xdr:from>
      <xdr:col>21</xdr:col>
      <xdr:colOff>12700</xdr:colOff>
      <xdr:row>4</xdr:row>
      <xdr:rowOff>25400</xdr:rowOff>
    </xdr:from>
    <xdr:to>
      <xdr:col>21</xdr:col>
      <xdr:colOff>266700</xdr:colOff>
      <xdr:row>4</xdr:row>
      <xdr:rowOff>279400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4BBCB61-1E42-4C87-8690-5F482377E16A}"/>
            </a:ext>
          </a:extLst>
        </xdr:cNvPr>
        <xdr:cNvSpPr txBox="1"/>
      </xdr:nvSpPr>
      <xdr:spPr>
        <a:xfrm>
          <a:off x="15468600" y="12382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4</xdr:row>
      <xdr:rowOff>12700</xdr:rowOff>
    </xdr:from>
    <xdr:to>
      <xdr:col>23</xdr:col>
      <xdr:colOff>292100</xdr:colOff>
      <xdr:row>4</xdr:row>
      <xdr:rowOff>266700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8FD6D1E-307B-4F38-9482-CD1D56149130}"/>
            </a:ext>
          </a:extLst>
        </xdr:cNvPr>
        <xdr:cNvSpPr txBox="1"/>
      </xdr:nvSpPr>
      <xdr:spPr>
        <a:xfrm>
          <a:off x="18554700" y="12255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23</xdr:col>
      <xdr:colOff>38100</xdr:colOff>
      <xdr:row>2</xdr:row>
      <xdr:rowOff>19050</xdr:rowOff>
    </xdr:from>
    <xdr:to>
      <xdr:col>23</xdr:col>
      <xdr:colOff>292100</xdr:colOff>
      <xdr:row>2</xdr:row>
      <xdr:rowOff>273050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8A571FE-BABB-4236-A6DA-93C8F51AC79C}"/>
            </a:ext>
          </a:extLst>
        </xdr:cNvPr>
        <xdr:cNvSpPr txBox="1"/>
      </xdr:nvSpPr>
      <xdr:spPr>
        <a:xfrm>
          <a:off x="18554700" y="5715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387350</xdr:colOff>
      <xdr:row>2</xdr:row>
      <xdr:rowOff>6350</xdr:rowOff>
    </xdr:from>
    <xdr:to>
      <xdr:col>25</xdr:col>
      <xdr:colOff>641350</xdr:colOff>
      <xdr:row>2</xdr:row>
      <xdr:rowOff>260350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AC3C67D-44F4-4CC3-B7CA-362A07D88712}"/>
            </a:ext>
          </a:extLst>
        </xdr:cNvPr>
        <xdr:cNvSpPr txBox="1"/>
      </xdr:nvSpPr>
      <xdr:spPr>
        <a:xfrm>
          <a:off x="21507450" y="5588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  <a:endParaRPr kumimoji="1" lang="en-US" altLang="ja-JP" sz="1100"/>
        </a:p>
      </xdr:txBody>
    </xdr:sp>
    <xdr:clientData/>
  </xdr:twoCellAnchor>
  <xdr:twoCellAnchor>
    <xdr:from>
      <xdr:col>23</xdr:col>
      <xdr:colOff>825500</xdr:colOff>
      <xdr:row>0</xdr:row>
      <xdr:rowOff>209550</xdr:rowOff>
    </xdr:from>
    <xdr:to>
      <xdr:col>24</xdr:col>
      <xdr:colOff>63500</xdr:colOff>
      <xdr:row>2</xdr:row>
      <xdr:rowOff>50800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928483C-2D76-4860-B534-2F6A9B1952B1}"/>
            </a:ext>
          </a:extLst>
        </xdr:cNvPr>
        <xdr:cNvSpPr txBox="1"/>
      </xdr:nvSpPr>
      <xdr:spPr>
        <a:xfrm>
          <a:off x="19342100" y="209550"/>
          <a:ext cx="844550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28,000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23</xdr:col>
      <xdr:colOff>831850</xdr:colOff>
      <xdr:row>3</xdr:row>
      <xdr:rowOff>0</xdr:rowOff>
    </xdr:from>
    <xdr:to>
      <xdr:col>24</xdr:col>
      <xdr:colOff>171450</xdr:colOff>
      <xdr:row>3</xdr:row>
      <xdr:rowOff>190500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77E6B2-AED0-495F-A34C-CA4CEF85A7A7}"/>
            </a:ext>
          </a:extLst>
        </xdr:cNvPr>
        <xdr:cNvSpPr txBox="1"/>
      </xdr:nvSpPr>
      <xdr:spPr>
        <a:xfrm>
          <a:off x="19348450" y="882650"/>
          <a:ext cx="9461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35,000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21</xdr:col>
      <xdr:colOff>12700</xdr:colOff>
      <xdr:row>7</xdr:row>
      <xdr:rowOff>25400</xdr:rowOff>
    </xdr:from>
    <xdr:to>
      <xdr:col>21</xdr:col>
      <xdr:colOff>266700</xdr:colOff>
      <xdr:row>7</xdr:row>
      <xdr:rowOff>279400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9CB0367-E879-4F92-9EBA-1254FAF03AD7}"/>
            </a:ext>
          </a:extLst>
        </xdr:cNvPr>
        <xdr:cNvSpPr txBox="1"/>
      </xdr:nvSpPr>
      <xdr:spPr>
        <a:xfrm>
          <a:off x="15468600" y="22288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7</xdr:row>
      <xdr:rowOff>19050</xdr:rowOff>
    </xdr:from>
    <xdr:to>
      <xdr:col>25</xdr:col>
      <xdr:colOff>292100</xdr:colOff>
      <xdr:row>7</xdr:row>
      <xdr:rowOff>273050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E42762B-D837-47E1-B148-8BA323A4044F}"/>
            </a:ext>
          </a:extLst>
        </xdr:cNvPr>
        <xdr:cNvSpPr txBox="1"/>
      </xdr:nvSpPr>
      <xdr:spPr>
        <a:xfrm>
          <a:off x="21158200" y="22225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㋺</a:t>
          </a:r>
        </a:p>
      </xdr:txBody>
    </xdr:sp>
    <xdr:clientData/>
  </xdr:twoCellAnchor>
  <xdr:twoCellAnchor>
    <xdr:from>
      <xdr:col>25</xdr:col>
      <xdr:colOff>577850</xdr:colOff>
      <xdr:row>5</xdr:row>
      <xdr:rowOff>190500</xdr:rowOff>
    </xdr:from>
    <xdr:to>
      <xdr:col>26</xdr:col>
      <xdr:colOff>101600</xdr:colOff>
      <xdr:row>7</xdr:row>
      <xdr:rowOff>31750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950889C-CF46-4620-81C6-648DFAF5F025}"/>
            </a:ext>
          </a:extLst>
        </xdr:cNvPr>
        <xdr:cNvSpPr txBox="1"/>
      </xdr:nvSpPr>
      <xdr:spPr>
        <a:xfrm>
          <a:off x="21697950" y="1733550"/>
          <a:ext cx="869950" cy="501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28,000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25</xdr:col>
      <xdr:colOff>6350</xdr:colOff>
      <xdr:row>4</xdr:row>
      <xdr:rowOff>25400</xdr:rowOff>
    </xdr:from>
    <xdr:to>
      <xdr:col>25</xdr:col>
      <xdr:colOff>260350</xdr:colOff>
      <xdr:row>4</xdr:row>
      <xdr:rowOff>279400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10E795A-57DF-4D47-8107-EE51C7AF56A2}"/>
            </a:ext>
          </a:extLst>
        </xdr:cNvPr>
        <xdr:cNvSpPr txBox="1"/>
      </xdr:nvSpPr>
      <xdr:spPr>
        <a:xfrm>
          <a:off x="21126450" y="12382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㋑</a:t>
          </a:r>
        </a:p>
      </xdr:txBody>
    </xdr:sp>
    <xdr:clientData/>
  </xdr:twoCellAnchor>
  <xdr:twoCellAnchor>
    <xdr:from>
      <xdr:col>21</xdr:col>
      <xdr:colOff>6350</xdr:colOff>
      <xdr:row>10</xdr:row>
      <xdr:rowOff>19050</xdr:rowOff>
    </xdr:from>
    <xdr:to>
      <xdr:col>21</xdr:col>
      <xdr:colOff>260350</xdr:colOff>
      <xdr:row>10</xdr:row>
      <xdr:rowOff>273050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461A8B8-5BAC-4C29-AC62-5AD698931F3C}"/>
            </a:ext>
          </a:extLst>
        </xdr:cNvPr>
        <xdr:cNvSpPr txBox="1"/>
      </xdr:nvSpPr>
      <xdr:spPr>
        <a:xfrm>
          <a:off x="15462250" y="32131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D</a:t>
          </a:r>
        </a:p>
        <a:p>
          <a:endParaRPr kumimoji="1" lang="ja-JP" altLang="en-US" sz="1100"/>
        </a:p>
      </xdr:txBody>
    </xdr:sp>
    <xdr:clientData/>
  </xdr:twoCellAnchor>
  <xdr:twoCellAnchor>
    <xdr:from>
      <xdr:col>21</xdr:col>
      <xdr:colOff>12700</xdr:colOff>
      <xdr:row>12</xdr:row>
      <xdr:rowOff>25400</xdr:rowOff>
    </xdr:from>
    <xdr:to>
      <xdr:col>21</xdr:col>
      <xdr:colOff>266700</xdr:colOff>
      <xdr:row>12</xdr:row>
      <xdr:rowOff>279400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9BFCE45-E098-48D2-8337-BF72DFF66D8B}"/>
            </a:ext>
          </a:extLst>
        </xdr:cNvPr>
        <xdr:cNvSpPr txBox="1"/>
      </xdr:nvSpPr>
      <xdr:spPr>
        <a:xfrm>
          <a:off x="15468600" y="38798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</a:t>
          </a: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12</xdr:row>
      <xdr:rowOff>12700</xdr:rowOff>
    </xdr:from>
    <xdr:to>
      <xdr:col>23</xdr:col>
      <xdr:colOff>292100</xdr:colOff>
      <xdr:row>12</xdr:row>
      <xdr:rowOff>266700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D0C3E92-7107-4746-893A-D59F55486854}"/>
            </a:ext>
          </a:extLst>
        </xdr:cNvPr>
        <xdr:cNvSpPr txBox="1"/>
      </xdr:nvSpPr>
      <xdr:spPr>
        <a:xfrm>
          <a:off x="18554700" y="38671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23</xdr:col>
      <xdr:colOff>38100</xdr:colOff>
      <xdr:row>10</xdr:row>
      <xdr:rowOff>19050</xdr:rowOff>
    </xdr:from>
    <xdr:to>
      <xdr:col>23</xdr:col>
      <xdr:colOff>292100</xdr:colOff>
      <xdr:row>10</xdr:row>
      <xdr:rowOff>273050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6ACB10B-5CBE-42F2-B14D-AA7DB3866C8E}"/>
            </a:ext>
          </a:extLst>
        </xdr:cNvPr>
        <xdr:cNvSpPr txBox="1"/>
      </xdr:nvSpPr>
      <xdr:spPr>
        <a:xfrm>
          <a:off x="18554700" y="32131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31750</xdr:colOff>
      <xdr:row>10</xdr:row>
      <xdr:rowOff>6350</xdr:rowOff>
    </xdr:from>
    <xdr:to>
      <xdr:col>25</xdr:col>
      <xdr:colOff>285750</xdr:colOff>
      <xdr:row>10</xdr:row>
      <xdr:rowOff>260350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BE0E1E5-0217-4D88-A640-7B94FD0B770C}"/>
            </a:ext>
          </a:extLst>
        </xdr:cNvPr>
        <xdr:cNvSpPr txBox="1"/>
      </xdr:nvSpPr>
      <xdr:spPr>
        <a:xfrm>
          <a:off x="21151850" y="320040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⑥</a:t>
          </a:r>
        </a:p>
      </xdr:txBody>
    </xdr:sp>
    <xdr:clientData/>
  </xdr:twoCellAnchor>
  <xdr:twoCellAnchor>
    <xdr:from>
      <xdr:col>23</xdr:col>
      <xdr:colOff>844550</xdr:colOff>
      <xdr:row>8</xdr:row>
      <xdr:rowOff>209550</xdr:rowOff>
    </xdr:from>
    <xdr:to>
      <xdr:col>24</xdr:col>
      <xdr:colOff>323850</xdr:colOff>
      <xdr:row>10</xdr:row>
      <xdr:rowOff>50800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7052817-9AA3-4944-9628-E241EF1C6715}"/>
            </a:ext>
          </a:extLst>
        </xdr:cNvPr>
        <xdr:cNvSpPr txBox="1"/>
      </xdr:nvSpPr>
      <xdr:spPr>
        <a:xfrm>
          <a:off x="19361150" y="2743200"/>
          <a:ext cx="1085850" cy="501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28,000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23</xdr:col>
      <xdr:colOff>844550</xdr:colOff>
      <xdr:row>10</xdr:row>
      <xdr:rowOff>279400</xdr:rowOff>
    </xdr:from>
    <xdr:to>
      <xdr:col>24</xdr:col>
      <xdr:colOff>342900</xdr:colOff>
      <xdr:row>11</xdr:row>
      <xdr:rowOff>215900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2BF82C7-E129-4E12-9D9A-F65AB102148F}"/>
            </a:ext>
          </a:extLst>
        </xdr:cNvPr>
        <xdr:cNvSpPr txBox="1"/>
      </xdr:nvSpPr>
      <xdr:spPr>
        <a:xfrm>
          <a:off x="19361150" y="3473450"/>
          <a:ext cx="11049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35,000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25</xdr:col>
      <xdr:colOff>6350</xdr:colOff>
      <xdr:row>12</xdr:row>
      <xdr:rowOff>25400</xdr:rowOff>
    </xdr:from>
    <xdr:to>
      <xdr:col>25</xdr:col>
      <xdr:colOff>260350</xdr:colOff>
      <xdr:row>12</xdr:row>
      <xdr:rowOff>279400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3838F51-C1F5-4840-8504-C526CA88CABB}"/>
            </a:ext>
          </a:extLst>
        </xdr:cNvPr>
        <xdr:cNvSpPr txBox="1"/>
      </xdr:nvSpPr>
      <xdr:spPr>
        <a:xfrm>
          <a:off x="21126450" y="3879850"/>
          <a:ext cx="2540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㋩</a:t>
          </a:r>
        </a:p>
      </xdr:txBody>
    </xdr:sp>
    <xdr:clientData/>
  </xdr:twoCellAnchor>
  <xdr:twoCellAnchor>
    <xdr:from>
      <xdr:col>26</xdr:col>
      <xdr:colOff>203200</xdr:colOff>
      <xdr:row>13</xdr:row>
      <xdr:rowOff>57150</xdr:rowOff>
    </xdr:from>
    <xdr:to>
      <xdr:col>27</xdr:col>
      <xdr:colOff>520700</xdr:colOff>
      <xdr:row>14</xdr:row>
      <xdr:rowOff>469900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E7F6BC1-740A-4FE7-A692-B759B8D5BAEC}"/>
            </a:ext>
          </a:extLst>
        </xdr:cNvPr>
        <xdr:cNvSpPr txBox="1"/>
      </xdr:nvSpPr>
      <xdr:spPr>
        <a:xfrm>
          <a:off x="22669500" y="4241800"/>
          <a:ext cx="1130300" cy="603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/>
            <a:t>生命保険料控除額計</a:t>
          </a:r>
          <a:endParaRPr kumimoji="1" lang="en-US" altLang="ja-JP" sz="800" baseline="0"/>
        </a:p>
        <a:p>
          <a:r>
            <a:rPr kumimoji="1" lang="ja-JP" altLang="en-US" sz="800" baseline="0"/>
            <a:t>（㋑＋㋺＋㋩）</a:t>
          </a:r>
          <a:endParaRPr kumimoji="1" lang="en-US" altLang="ja-JP" sz="800" baseline="0"/>
        </a:p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70,000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  <a:endParaRPr kumimoji="1" lang="ja-JP" altLang="en-US" sz="800" baseline="0"/>
        </a:p>
      </xdr:txBody>
    </xdr:sp>
    <xdr:clientData/>
  </xdr:twoCellAnchor>
  <xdr:twoCellAnchor>
    <xdr:from>
      <xdr:col>21</xdr:col>
      <xdr:colOff>355600</xdr:colOff>
      <xdr:row>20</xdr:row>
      <xdr:rowOff>82550</xdr:rowOff>
    </xdr:from>
    <xdr:to>
      <xdr:col>22</xdr:col>
      <xdr:colOff>76200</xdr:colOff>
      <xdr:row>21</xdr:row>
      <xdr:rowOff>107950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E46482E-A741-40EB-8951-53FBE337EEB8}"/>
            </a:ext>
          </a:extLst>
        </xdr:cNvPr>
        <xdr:cNvSpPr txBox="1"/>
      </xdr:nvSpPr>
      <xdr:spPr>
        <a:xfrm>
          <a:off x="15811500" y="6578600"/>
          <a:ext cx="869950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25,000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23</xdr:col>
      <xdr:colOff>819150</xdr:colOff>
      <xdr:row>20</xdr:row>
      <xdr:rowOff>107950</xdr:rowOff>
    </xdr:from>
    <xdr:to>
      <xdr:col>24</xdr:col>
      <xdr:colOff>63500</xdr:colOff>
      <xdr:row>21</xdr:row>
      <xdr:rowOff>120650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84D27BC-44EA-420B-A02B-D01BCFF8EEA2}"/>
            </a:ext>
          </a:extLst>
        </xdr:cNvPr>
        <xdr:cNvSpPr txBox="1"/>
      </xdr:nvSpPr>
      <xdr:spPr>
        <a:xfrm>
          <a:off x="19335750" y="6604000"/>
          <a:ext cx="8509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10,000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25</xdr:col>
      <xdr:colOff>501650</xdr:colOff>
      <xdr:row>20</xdr:row>
      <xdr:rowOff>88900</xdr:rowOff>
    </xdr:from>
    <xdr:to>
      <xdr:col>26</xdr:col>
      <xdr:colOff>6350</xdr:colOff>
      <xdr:row>21</xdr:row>
      <xdr:rowOff>101600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583F29B6-57C2-44C7-A517-DE8104A3E2EB}"/>
            </a:ext>
          </a:extLst>
        </xdr:cNvPr>
        <xdr:cNvSpPr txBox="1"/>
      </xdr:nvSpPr>
      <xdr:spPr>
        <a:xfrm>
          <a:off x="21621750" y="6584950"/>
          <a:ext cx="8509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25,000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25</xdr:col>
      <xdr:colOff>546100</xdr:colOff>
      <xdr:row>8</xdr:row>
      <xdr:rowOff>184150</xdr:rowOff>
    </xdr:from>
    <xdr:to>
      <xdr:col>26</xdr:col>
      <xdr:colOff>558800</xdr:colOff>
      <xdr:row>10</xdr:row>
      <xdr:rowOff>25400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B7B3302-B34E-49B0-BA70-784D433440A7}"/>
            </a:ext>
          </a:extLst>
        </xdr:cNvPr>
        <xdr:cNvSpPr txBox="1"/>
      </xdr:nvSpPr>
      <xdr:spPr>
        <a:xfrm>
          <a:off x="21666200" y="2717800"/>
          <a:ext cx="1358900" cy="501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28,000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25</xdr:col>
      <xdr:colOff>596900</xdr:colOff>
      <xdr:row>0</xdr:row>
      <xdr:rowOff>209550</xdr:rowOff>
    </xdr:from>
    <xdr:to>
      <xdr:col>26</xdr:col>
      <xdr:colOff>95250</xdr:colOff>
      <xdr:row>2</xdr:row>
      <xdr:rowOff>50800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60FAC4A-8B26-4408-88DC-3EA8F9886B46}"/>
            </a:ext>
          </a:extLst>
        </xdr:cNvPr>
        <xdr:cNvSpPr txBox="1"/>
      </xdr:nvSpPr>
      <xdr:spPr>
        <a:xfrm>
          <a:off x="21717000" y="209550"/>
          <a:ext cx="844550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/>
            <a:t>(</a:t>
          </a:r>
          <a:r>
            <a:rPr kumimoji="1" lang="ja-JP" altLang="en-US" sz="800" baseline="0"/>
            <a:t>最高</a:t>
          </a:r>
          <a:r>
            <a:rPr kumimoji="1" lang="en-US" altLang="ja-JP" sz="800" baseline="0"/>
            <a:t>28,000</a:t>
          </a:r>
          <a:r>
            <a:rPr kumimoji="1" lang="ja-JP" altLang="en-US" sz="800" baseline="0"/>
            <a:t>円</a:t>
          </a:r>
          <a:r>
            <a:rPr kumimoji="1" lang="en-US" altLang="ja-JP" sz="800" baseline="0"/>
            <a:t>)</a:t>
          </a:r>
        </a:p>
      </xdr:txBody>
    </xdr:sp>
    <xdr:clientData/>
  </xdr:twoCellAnchor>
  <xdr:twoCellAnchor>
    <xdr:from>
      <xdr:col>21</xdr:col>
      <xdr:colOff>38100</xdr:colOff>
      <xdr:row>19</xdr:row>
      <xdr:rowOff>63500</xdr:rowOff>
    </xdr:from>
    <xdr:to>
      <xdr:col>21</xdr:col>
      <xdr:colOff>355600</xdr:colOff>
      <xdr:row>19</xdr:row>
      <xdr:rowOff>355600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1A35C65-67D9-42CB-A980-073AE520F480}"/>
            </a:ext>
          </a:extLst>
        </xdr:cNvPr>
        <xdr:cNvSpPr txBox="1"/>
      </xdr:nvSpPr>
      <xdr:spPr>
        <a:xfrm>
          <a:off x="15494000" y="6229350"/>
          <a:ext cx="3175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Ⓑ</a:t>
          </a:r>
        </a:p>
      </xdr:txBody>
    </xdr:sp>
    <xdr:clientData/>
  </xdr:twoCellAnchor>
  <xdr:twoCellAnchor>
    <xdr:from>
      <xdr:col>23</xdr:col>
      <xdr:colOff>6350</xdr:colOff>
      <xdr:row>19</xdr:row>
      <xdr:rowOff>57150</xdr:rowOff>
    </xdr:from>
    <xdr:to>
      <xdr:col>23</xdr:col>
      <xdr:colOff>323850</xdr:colOff>
      <xdr:row>19</xdr:row>
      <xdr:rowOff>374650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C12CBEA-A2CF-40AF-B29C-3C81BC0E2F46}"/>
            </a:ext>
          </a:extLst>
        </xdr:cNvPr>
        <xdr:cNvSpPr txBox="1"/>
      </xdr:nvSpPr>
      <xdr:spPr>
        <a:xfrm>
          <a:off x="18522950" y="6223000"/>
          <a:ext cx="31750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kenryo">
    <pageSetUpPr fitToPage="1"/>
  </sheetPr>
  <dimension ref="B1:Z26"/>
  <sheetViews>
    <sheetView tabSelected="1" topLeftCell="Q10" workbookViewId="0">
      <selection activeCell="X20" sqref="X20"/>
    </sheetView>
  </sheetViews>
  <sheetFormatPr defaultRowHeight="17.5" x14ac:dyDescent="0.6"/>
  <cols>
    <col min="1" max="1" width="3.640625" customWidth="1"/>
    <col min="2" max="2" width="14" customWidth="1"/>
    <col min="3" max="3" width="10.640625" customWidth="1"/>
    <col min="4" max="4" width="17.28515625" bestFit="1" customWidth="1"/>
    <col min="5" max="5" width="14" customWidth="1"/>
    <col min="6" max="7" width="10.640625" customWidth="1"/>
    <col min="8" max="8" width="10.2109375" customWidth="1"/>
    <col min="9" max="9" width="9.42578125" customWidth="1"/>
    <col min="10" max="10" width="10.640625" bestFit="1" customWidth="1"/>
    <col min="11" max="11" width="26.2109375" style="3" customWidth="1"/>
    <col min="13" max="13" width="21.78515625" bestFit="1" customWidth="1"/>
    <col min="14" max="14" width="12.92578125" style="3" customWidth="1"/>
    <col min="15" max="15" width="21.5" customWidth="1"/>
    <col min="16" max="16" width="18.0703125" style="3" customWidth="1"/>
    <col min="17" max="17" width="11.2109375" customWidth="1"/>
    <col min="18" max="18" width="15.140625" style="3" customWidth="1"/>
    <col min="21" max="21" width="27.35546875" bestFit="1" customWidth="1"/>
    <col min="22" max="22" width="12.92578125" style="3" customWidth="1"/>
    <col min="23" max="23" width="21.5" customWidth="1"/>
    <col min="24" max="24" width="18.0703125" style="3" customWidth="1"/>
    <col min="25" max="25" width="11.2109375" customWidth="1"/>
    <col min="26" max="26" width="15.140625" style="3" customWidth="1"/>
  </cols>
  <sheetData>
    <row r="1" spans="2:26" x14ac:dyDescent="0.6">
      <c r="M1" t="s">
        <v>34</v>
      </c>
      <c r="U1" t="s">
        <v>35</v>
      </c>
    </row>
    <row r="2" spans="2:26" ht="26" customHeight="1" thickBot="1" x14ac:dyDescent="0.65">
      <c r="M2" t="s">
        <v>5</v>
      </c>
      <c r="U2" t="s">
        <v>5</v>
      </c>
    </row>
    <row r="3" spans="2:26" ht="26" customHeight="1" thickTop="1" x14ac:dyDescent="0.6">
      <c r="B3" s="56" t="s">
        <v>0</v>
      </c>
      <c r="C3" s="58" t="s">
        <v>30</v>
      </c>
      <c r="D3" s="52" t="s">
        <v>11</v>
      </c>
      <c r="E3" s="52" t="s">
        <v>9</v>
      </c>
      <c r="F3" s="52" t="s">
        <v>1</v>
      </c>
      <c r="G3" s="52" t="s">
        <v>12</v>
      </c>
      <c r="H3" s="54" t="s">
        <v>2</v>
      </c>
      <c r="I3" s="54"/>
      <c r="J3" s="54" t="s">
        <v>4</v>
      </c>
      <c r="K3" s="60" t="s">
        <v>15</v>
      </c>
      <c r="M3" s="42" t="s">
        <v>37</v>
      </c>
      <c r="N3" s="9">
        <f>SUMIFS(K:K,B:B,"一般の生命保険料",J:J,"新")</f>
        <v>0</v>
      </c>
      <c r="O3" s="10" t="s">
        <v>39</v>
      </c>
      <c r="P3" s="9">
        <f>IF(N3&lt;=20000,
       N3,
       IF(N3&lt;=40000,
            ROUNDUP(N3/2,0)+10000,
            IF(N3&lt;=80000,
                   ROUNDUP(N3/4,0)+20000,
                   40000)))</f>
        <v>0</v>
      </c>
      <c r="Q3" s="11" t="s">
        <v>28</v>
      </c>
      <c r="R3" s="12">
        <f>IF(P3+P5&lt;=40000,P3+P5,40000)</f>
        <v>0</v>
      </c>
      <c r="U3" s="45" t="str">
        <f>M3</f>
        <v>（a）のうち新保険料等の金額の合計額</v>
      </c>
      <c r="V3" s="9">
        <f>SUMIFS(K:K,B:B,"一般の生命保険料",J:J,"新")</f>
        <v>0</v>
      </c>
      <c r="W3" s="10" t="str">
        <f>O3</f>
        <v>Aの金額の下の計算式Ⅰ（新保険
料等用）に当てはめて計算した金額</v>
      </c>
      <c r="X3" s="9">
        <f>IF(V3&lt;=12000,
       V3,
       IF(V3&lt;=32000,
            ROUNDUP(V3/2,0)+6000,
            IF(V3&lt;=56000,
                   ROUNDUP(V3/4,0)+14000,
                   28000)))</f>
        <v>0</v>
      </c>
      <c r="Y3" s="11" t="s">
        <v>28</v>
      </c>
      <c r="Z3" s="12">
        <f>IF(X3+X5&lt;=28000,X3+X5,28000)</f>
        <v>0</v>
      </c>
    </row>
    <row r="4" spans="2:26" ht="26" customHeight="1" x14ac:dyDescent="0.6">
      <c r="B4" s="57"/>
      <c r="C4" s="59"/>
      <c r="D4" s="53"/>
      <c r="E4" s="53"/>
      <c r="F4" s="53"/>
      <c r="G4" s="53"/>
      <c r="H4" s="24" t="s">
        <v>3</v>
      </c>
      <c r="I4" s="25" t="s">
        <v>13</v>
      </c>
      <c r="J4" s="53"/>
      <c r="K4" s="51"/>
      <c r="M4" s="13"/>
      <c r="N4" s="6"/>
      <c r="O4" s="7"/>
      <c r="P4" s="6"/>
      <c r="Q4" s="8"/>
      <c r="R4" s="14"/>
      <c r="U4" s="13"/>
      <c r="V4" s="6"/>
      <c r="W4" s="7"/>
      <c r="X4" s="6"/>
      <c r="Y4" s="8"/>
      <c r="Z4" s="14"/>
    </row>
    <row r="5" spans="2:26" ht="26" customHeight="1" thickBot="1" x14ac:dyDescent="0.65">
      <c r="B5" s="28"/>
      <c r="C5" s="37"/>
      <c r="D5" s="26"/>
      <c r="E5" s="8"/>
      <c r="F5" s="8"/>
      <c r="G5" s="8"/>
      <c r="H5" s="8"/>
      <c r="I5" s="8"/>
      <c r="J5" s="8"/>
      <c r="K5" s="29"/>
      <c r="M5" s="43" t="s">
        <v>38</v>
      </c>
      <c r="N5" s="15">
        <f>SUMIFS(K:K,B:B,"一般の生命保険料",J:J,"旧")</f>
        <v>0</v>
      </c>
      <c r="O5" s="16" t="s">
        <v>40</v>
      </c>
      <c r="P5" s="15">
        <f>IF(N5&lt;=25000,
       N5,
       IF(N5&lt;=50000,
            ROUNDUP(N5/2,0)+12500,
            IF(N5&lt;=100000,
                   ROUNDUP(N5/4,0)+25000,
                   50000)))</f>
        <v>0</v>
      </c>
      <c r="Q5" s="16" t="s">
        <v>16</v>
      </c>
      <c r="R5" s="17">
        <f>IF(P5&gt;R3,P5,R3)</f>
        <v>0</v>
      </c>
      <c r="U5" s="43" t="str">
        <f>M5</f>
        <v>（a）のうち旧保険料等の金額の合計額</v>
      </c>
      <c r="V5" s="15">
        <f>SUMIFS(K:K,B:B,"一般の生命保険料",J:J,"旧")</f>
        <v>0</v>
      </c>
      <c r="W5" s="16" t="str">
        <f>O5</f>
        <v>Bの金額の下の計算式Ⅱ（旧保険
料等用）に当てはめて計算した金額</v>
      </c>
      <c r="X5" s="15">
        <f>IF(V5&lt;=15000,
       V5,
       IF(V5&lt;=40000,
            ROUNDUP(V5/2,0)+7500,
            IF(V5&lt;=70000,
                   ROUNDUP(V5/4,0)+17500,
                   35000)))</f>
        <v>0</v>
      </c>
      <c r="Y5" s="16" t="s">
        <v>16</v>
      </c>
      <c r="Z5" s="17">
        <f>IF(X5&gt;Z3,X5,Z3)</f>
        <v>0</v>
      </c>
    </row>
    <row r="6" spans="2:26" ht="26" customHeight="1" x14ac:dyDescent="0.6">
      <c r="B6" s="28"/>
      <c r="C6" s="38"/>
      <c r="D6" s="26"/>
      <c r="E6" s="8"/>
      <c r="F6" s="8"/>
      <c r="G6" s="8"/>
      <c r="H6" s="8"/>
      <c r="I6" s="8"/>
      <c r="J6" s="8"/>
      <c r="K6" s="29"/>
    </row>
    <row r="7" spans="2:26" ht="26" customHeight="1" thickBot="1" x14ac:dyDescent="0.65">
      <c r="B7" s="28"/>
      <c r="C7" s="39"/>
      <c r="D7" s="26"/>
      <c r="E7" s="8"/>
      <c r="F7" s="8"/>
      <c r="G7" s="8"/>
      <c r="H7" s="8"/>
      <c r="I7" s="8"/>
      <c r="J7" s="8"/>
      <c r="K7" s="29"/>
      <c r="M7" t="s">
        <v>6</v>
      </c>
      <c r="U7" t="s">
        <v>6</v>
      </c>
    </row>
    <row r="8" spans="2:26" ht="26" customHeight="1" thickBot="1" x14ac:dyDescent="0.65">
      <c r="B8" s="28"/>
      <c r="C8" s="39"/>
      <c r="D8" s="26"/>
      <c r="E8" s="8"/>
      <c r="F8" s="8"/>
      <c r="G8" s="8"/>
      <c r="H8" s="8"/>
      <c r="I8" s="8"/>
      <c r="J8" s="8"/>
      <c r="K8" s="29"/>
      <c r="M8" s="44" t="s">
        <v>17</v>
      </c>
      <c r="N8" s="18">
        <f>SUMIFS(K:K,B:B,"介護医療保険料")</f>
        <v>0</v>
      </c>
      <c r="O8" s="19" t="s">
        <v>41</v>
      </c>
      <c r="P8" s="18">
        <f>IF(N8&lt;=20000,
       N8,
       IF(N8&lt;=40000,
            ROUNDUP(N8/2,0)+10000,
            IF(N8&lt;=80000,
                   ROUNDUP(N8/4,0)+20000,
                   40000)))</f>
        <v>0</v>
      </c>
      <c r="Q8" s="20"/>
      <c r="R8" s="21">
        <f>P8</f>
        <v>0</v>
      </c>
      <c r="U8" s="44" t="str">
        <f>M8</f>
        <v>(a)の金額の合計額</v>
      </c>
      <c r="V8" s="18">
        <f>SUMIFS(K:K,B:B,"介護医療保険料")</f>
        <v>0</v>
      </c>
      <c r="W8" s="19" t="str">
        <f>O8</f>
        <v>Cの金額の下の計算式Ⅰ（新保険
料等用）に当てはめて計算した金額</v>
      </c>
      <c r="X8" s="18">
        <f>IF(V8&lt;=12000,
       V8,
       IF(V8&lt;=32000,
            ROUNDUP(V8/2,0)+6000,
            IF(V8&lt;=56000,
                   ROUNDUP(V8/4,0)+14000,
                   28000)))</f>
        <v>0</v>
      </c>
      <c r="Y8" s="20"/>
      <c r="Z8" s="21">
        <f>X8</f>
        <v>0</v>
      </c>
    </row>
    <row r="9" spans="2:26" ht="26" customHeight="1" x14ac:dyDescent="0.6">
      <c r="B9" s="28"/>
      <c r="C9" s="39"/>
      <c r="D9" s="26"/>
      <c r="E9" s="8"/>
      <c r="F9" s="8"/>
      <c r="G9" s="8"/>
      <c r="H9" s="8"/>
      <c r="I9" s="8"/>
      <c r="J9" s="8"/>
      <c r="K9" s="29"/>
    </row>
    <row r="10" spans="2:26" ht="26" customHeight="1" thickBot="1" x14ac:dyDescent="0.65">
      <c r="B10" s="28"/>
      <c r="C10" s="39"/>
      <c r="D10" s="26"/>
      <c r="E10" s="8"/>
      <c r="F10" s="8"/>
      <c r="G10" s="8"/>
      <c r="H10" s="8"/>
      <c r="I10" s="8"/>
      <c r="J10" s="8"/>
      <c r="K10" s="29"/>
      <c r="M10" t="s">
        <v>7</v>
      </c>
      <c r="U10" t="s">
        <v>7</v>
      </c>
    </row>
    <row r="11" spans="2:26" ht="26" customHeight="1" x14ac:dyDescent="0.6">
      <c r="B11" s="28"/>
      <c r="C11" s="39"/>
      <c r="D11" s="26"/>
      <c r="E11" s="8"/>
      <c r="F11" s="8"/>
      <c r="G11" s="8"/>
      <c r="H11" s="8"/>
      <c r="I11" s="8"/>
      <c r="J11" s="8"/>
      <c r="K11" s="29"/>
      <c r="M11" s="45" t="s">
        <v>37</v>
      </c>
      <c r="N11" s="9">
        <f>SUMIFS(K:K,B:B,"個人年金保険料",J:J,"新")</f>
        <v>0</v>
      </c>
      <c r="O11" s="10" t="s">
        <v>42</v>
      </c>
      <c r="P11" s="9">
        <f>IF(N11&lt;=20000,
       N11,
       IF(N11&lt;=40000,
            ROUNDUP(N11/2,0)+10000,
            IF(N11&lt;=80000,
                   ROUNDUP(N11/4,0)+20000,
                   40000)))</f>
        <v>0</v>
      </c>
      <c r="Q11" s="11" t="s">
        <v>29</v>
      </c>
      <c r="R11" s="12">
        <f>IF(P11+P13&lt;=40000,P11+P13,40000)</f>
        <v>0</v>
      </c>
      <c r="U11" s="45" t="str">
        <f>M11</f>
        <v>（a）のうち新保険料等の金額の合計額</v>
      </c>
      <c r="V11" s="9">
        <f>SUMIFS(K:K,B:B,"個人年金保険料",J:J,"新")</f>
        <v>0</v>
      </c>
      <c r="W11" s="10" t="str">
        <f>O11</f>
        <v>Dの金額の下の計算式Ⅰ（新保険
料等用）に当てはめて計算した金額</v>
      </c>
      <c r="X11" s="9">
        <f>IF(V11&lt;=12000,
       V11,
       IF(V11&lt;=32000,
            ROUNDUP(V11/2,0)+6000,
            IF(V11&lt;=56000,
                   ROUNDUP(V11/4,0)+14000,
                   28000)))</f>
        <v>0</v>
      </c>
      <c r="Y11" s="11" t="s">
        <v>31</v>
      </c>
      <c r="Z11" s="12">
        <f>IF(X11+X13&lt;=28000,X11+X13,28000)</f>
        <v>0</v>
      </c>
    </row>
    <row r="12" spans="2:26" ht="26" customHeight="1" thickBot="1" x14ac:dyDescent="0.65">
      <c r="B12" s="30"/>
      <c r="C12" s="31"/>
      <c r="D12" s="31"/>
      <c r="E12" s="31"/>
      <c r="F12" s="31"/>
      <c r="G12" s="31"/>
      <c r="H12" s="31"/>
      <c r="I12" s="31"/>
      <c r="J12" s="31"/>
      <c r="K12" s="32"/>
      <c r="M12" s="13"/>
      <c r="N12" s="6"/>
      <c r="O12" s="7"/>
      <c r="P12" s="6"/>
      <c r="Q12" s="8"/>
      <c r="R12" s="14"/>
      <c r="U12" s="13"/>
      <c r="V12" s="6"/>
      <c r="W12" s="7"/>
      <c r="X12" s="6"/>
      <c r="Y12" s="8"/>
      <c r="Z12" s="14"/>
    </row>
    <row r="13" spans="2:26" ht="26" customHeight="1" thickTop="1" thickBot="1" x14ac:dyDescent="0.65">
      <c r="B13" s="27"/>
      <c r="D13" s="8"/>
      <c r="E13" s="8"/>
      <c r="F13" s="8"/>
      <c r="G13" s="8"/>
      <c r="H13" s="8"/>
      <c r="I13" s="8"/>
      <c r="J13" s="8"/>
      <c r="K13" s="6"/>
      <c r="L13" s="8"/>
      <c r="M13" s="43" t="s">
        <v>38</v>
      </c>
      <c r="N13" s="15">
        <f>SUMIFS(K:K,B:B,"個人年金保険料",J:J,"旧")</f>
        <v>0</v>
      </c>
      <c r="O13" s="16" t="s">
        <v>43</v>
      </c>
      <c r="P13" s="15">
        <f>IF(N13&lt;=25000,
       N13,
       IF(N13&lt;=50000,
            ROUNDUP(N13/2,0)+12500,
            IF(N13&lt;=100000,
                   ROUNDUP(N13/4,0)+25000,
                   50000)))</f>
        <v>0</v>
      </c>
      <c r="Q13" s="16" t="s">
        <v>18</v>
      </c>
      <c r="R13" s="17">
        <f>IF(P13&gt;R11,P13,R11)</f>
        <v>0</v>
      </c>
      <c r="U13" s="43" t="str">
        <f>M13</f>
        <v>（a）のうち旧保険料等の金額の合計額</v>
      </c>
      <c r="V13" s="15">
        <f>SUMIFS(K:K,B:B,"個人年金保険料",J:J,"旧")</f>
        <v>0</v>
      </c>
      <c r="W13" s="16" t="str">
        <f>O13</f>
        <v>Eの金額の下の計算式Ⅱ（旧保険
料等用）に当てはめて計算した金額</v>
      </c>
      <c r="X13" s="15">
        <f>IF(V13&lt;=15000,
       V13,
       IF(V13&lt;=40000,
            ROUNDUP(V13/2,0)+7500,
            IF(V13&lt;=70000,
                   ROUNDUP(V13/4,0)+17500,
                   35000)))</f>
        <v>0</v>
      </c>
      <c r="Y13" s="16" t="s">
        <v>32</v>
      </c>
      <c r="Z13" s="17">
        <f>IF(X13&gt;Z11,X13,Z11)</f>
        <v>0</v>
      </c>
    </row>
    <row r="14" spans="2:26" ht="26" customHeight="1" thickTop="1" x14ac:dyDescent="0.6">
      <c r="B14" s="56" t="s">
        <v>0</v>
      </c>
      <c r="C14" s="58" t="s">
        <v>30</v>
      </c>
      <c r="D14" s="52" t="s">
        <v>11</v>
      </c>
      <c r="E14" s="52" t="s">
        <v>10</v>
      </c>
      <c r="F14" s="52" t="s">
        <v>8</v>
      </c>
      <c r="G14" s="52" t="s">
        <v>12</v>
      </c>
      <c r="H14" s="48" t="s">
        <v>36</v>
      </c>
      <c r="I14" s="54" t="s">
        <v>13</v>
      </c>
      <c r="J14" s="52" t="s">
        <v>14</v>
      </c>
      <c r="K14" s="50" t="s">
        <v>27</v>
      </c>
    </row>
    <row r="15" spans="2:26" ht="26" customHeight="1" x14ac:dyDescent="0.6">
      <c r="B15" s="57"/>
      <c r="C15" s="59"/>
      <c r="D15" s="53"/>
      <c r="E15" s="53"/>
      <c r="F15" s="53"/>
      <c r="G15" s="53"/>
      <c r="H15" s="49"/>
      <c r="I15" s="55"/>
      <c r="J15" s="53"/>
      <c r="K15" s="51"/>
      <c r="R15" s="3">
        <f>IF(R5+R8+R13&lt;=120000,R5+R8+R13,120000)</f>
        <v>0</v>
      </c>
      <c r="Z15" s="3">
        <f>IF(Z5+Z8+Z13&lt;=70000,Z5+Z8+Z13,70000)</f>
        <v>0</v>
      </c>
    </row>
    <row r="16" spans="2:26" ht="26" customHeight="1" x14ac:dyDescent="0.6">
      <c r="B16" s="28"/>
      <c r="C16" s="37"/>
      <c r="D16" s="8"/>
      <c r="E16" s="8"/>
      <c r="F16" s="33"/>
      <c r="G16" s="8"/>
      <c r="H16" s="8"/>
      <c r="I16" s="8"/>
      <c r="J16" s="47" t="str">
        <f>IF(B16="","",B16)</f>
        <v/>
      </c>
      <c r="K16" s="29"/>
    </row>
    <row r="17" spans="2:26" ht="26" customHeight="1" x14ac:dyDescent="0.6">
      <c r="B17" s="28"/>
      <c r="D17" s="8"/>
      <c r="E17" s="8"/>
      <c r="F17" s="33"/>
      <c r="G17" s="8"/>
      <c r="H17" s="8"/>
      <c r="I17" s="8"/>
      <c r="J17" s="8" t="str">
        <f t="shared" ref="J17:J19" si="0">IF(B17="","",B17)</f>
        <v/>
      </c>
      <c r="K17" s="29"/>
    </row>
    <row r="18" spans="2:26" ht="26" customHeight="1" x14ac:dyDescent="0.6">
      <c r="B18" s="28"/>
      <c r="D18" s="8"/>
      <c r="E18" s="8"/>
      <c r="F18" s="8"/>
      <c r="G18" s="8"/>
      <c r="H18" s="8"/>
      <c r="I18" s="8"/>
      <c r="J18" s="8" t="str">
        <f t="shared" si="0"/>
        <v/>
      </c>
      <c r="K18" s="29"/>
    </row>
    <row r="19" spans="2:26" ht="26" customHeight="1" thickBot="1" x14ac:dyDescent="0.65">
      <c r="B19" s="30"/>
      <c r="C19" s="31"/>
      <c r="D19" s="31"/>
      <c r="E19" s="31"/>
      <c r="F19" s="31"/>
      <c r="G19" s="31"/>
      <c r="H19" s="31"/>
      <c r="I19" s="31"/>
      <c r="J19" s="31" t="str">
        <f t="shared" si="0"/>
        <v/>
      </c>
      <c r="K19" s="32"/>
    </row>
    <row r="20" spans="2:26" ht="26" customHeight="1" thickTop="1" thickBot="1" x14ac:dyDescent="0.65">
      <c r="M20" s="46" t="s">
        <v>19</v>
      </c>
      <c r="N20" s="22">
        <f>SUMIFS(K:K,B:B,"地震保険料")</f>
        <v>0</v>
      </c>
      <c r="O20" s="40" t="s">
        <v>20</v>
      </c>
      <c r="P20" s="23">
        <f>SUMIFS(K:K,B:B,"旧長期損害保険料")</f>
        <v>0</v>
      </c>
      <c r="U20" s="46" t="str">
        <f>M20</f>
        <v>Ⓐのうち地震保険料の金額の合計額</v>
      </c>
      <c r="V20" s="22">
        <f>SUMIFS(K:K,B:B,"地震保険料")</f>
        <v>0</v>
      </c>
      <c r="W20" s="40" t="str">
        <f>O20</f>
        <v>Ⓐのうち長期損害保険料の金額の合計額</v>
      </c>
      <c r="X20" s="23">
        <f>SUMIFS(K:K,B:B,"旧長期損害保険料")</f>
        <v>0</v>
      </c>
    </row>
    <row r="21" spans="2:26" ht="26" customHeight="1" x14ac:dyDescent="0.6">
      <c r="C21" s="41"/>
      <c r="M21" t="s">
        <v>25</v>
      </c>
      <c r="U21" t="s">
        <v>25</v>
      </c>
    </row>
    <row r="22" spans="2:26" ht="52.5" x14ac:dyDescent="0.6">
      <c r="C22" s="41"/>
      <c r="M22" t="s">
        <v>26</v>
      </c>
      <c r="N22" s="4">
        <f>IF(N20&lt;=50000,N20,50000)</f>
        <v>0</v>
      </c>
      <c r="O22" s="1" t="s">
        <v>22</v>
      </c>
      <c r="P22" s="5">
        <f>IF(P20&lt;=10000,
       P20,
       IF(P20&lt;=20000,
            ROUNDUP(P20/2,0)+5000,
            15000))</f>
        <v>0</v>
      </c>
      <c r="Q22" s="2" t="s">
        <v>21</v>
      </c>
      <c r="R22" s="3">
        <f>IF(N22+P22&lt;=50000,N22+P22,50000)</f>
        <v>0</v>
      </c>
      <c r="U22" t="s">
        <v>26</v>
      </c>
      <c r="V22" s="4">
        <f>IF(N20&lt;=50000,ROUNDUP(N20/2,0),25000)</f>
        <v>0</v>
      </c>
      <c r="W22" s="1" t="s">
        <v>33</v>
      </c>
      <c r="X22" s="5">
        <f>IF(X20&lt;=5000,
       X20,
       IF(X20&lt;=15000,
            ROUNDUP(X20/2,0)+2500,
            10000))</f>
        <v>0</v>
      </c>
      <c r="Y22" s="2" t="s">
        <v>21</v>
      </c>
      <c r="Z22" s="3">
        <f>IF(V22+X22&lt;=25000,V22+X22,25000)</f>
        <v>0</v>
      </c>
    </row>
    <row r="23" spans="2:26" x14ac:dyDescent="0.6">
      <c r="C23" s="8"/>
    </row>
    <row r="24" spans="2:26" x14ac:dyDescent="0.6">
      <c r="C24" s="8"/>
    </row>
    <row r="25" spans="2:26" x14ac:dyDescent="0.6">
      <c r="C25" s="8"/>
    </row>
    <row r="26" spans="2:26" x14ac:dyDescent="0.6">
      <c r="C26" s="8"/>
      <c r="W26" s="1"/>
      <c r="X26" s="5"/>
    </row>
  </sheetData>
  <mergeCells count="19">
    <mergeCell ref="B3:B4"/>
    <mergeCell ref="D3:D4"/>
    <mergeCell ref="F3:F4"/>
    <mergeCell ref="J3:J4"/>
    <mergeCell ref="K3:K4"/>
    <mergeCell ref="E3:E4"/>
    <mergeCell ref="C3:C4"/>
    <mergeCell ref="B14:B15"/>
    <mergeCell ref="D14:D15"/>
    <mergeCell ref="E14:E15"/>
    <mergeCell ref="F14:F15"/>
    <mergeCell ref="C14:C15"/>
    <mergeCell ref="H14:H15"/>
    <mergeCell ref="K14:K15"/>
    <mergeCell ref="G3:G4"/>
    <mergeCell ref="G14:G15"/>
    <mergeCell ref="J14:J15"/>
    <mergeCell ref="H3:I3"/>
    <mergeCell ref="I14:I15"/>
  </mergeCells>
  <phoneticPr fontId="1"/>
  <dataValidations count="4">
    <dataValidation type="list" allowBlank="1" showInputMessage="1" showErrorMessage="1" sqref="B5:B12" xr:uid="{6BC8969B-1F10-4FBA-9460-8B62118322BB}">
      <formula1>"一般の生命保険料,介護医療保険料,個人年金保険料"</formula1>
    </dataValidation>
    <dataValidation type="list" allowBlank="1" showInputMessage="1" showErrorMessage="1" sqref="B16:B19" xr:uid="{96136AAC-CC17-4B1D-B7DD-65EE3539053C}">
      <formula1>"地震保険料,旧長期損害保険料"</formula1>
    </dataValidation>
    <dataValidation type="list" allowBlank="1" showInputMessage="1" showErrorMessage="1" sqref="J5:J12" xr:uid="{11376E15-B955-4A94-B4A0-22429F669972}">
      <formula1>INDIRECT(B5)</formula1>
    </dataValidation>
    <dataValidation type="list" allowBlank="1" showInputMessage="1" showErrorMessage="1" sqref="J13" xr:uid="{00000000-0002-0000-0000-000001000000}">
      <formula1>#REF!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0746-0D16-44DC-AE8D-B9010D079B58}">
  <sheetPr codeName="Sheet3"/>
  <dimension ref="B2:B8"/>
  <sheetViews>
    <sheetView workbookViewId="0"/>
  </sheetViews>
  <sheetFormatPr defaultRowHeight="17.5" x14ac:dyDescent="0.6"/>
  <cols>
    <col min="2" max="2" width="14" bestFit="1" customWidth="1"/>
  </cols>
  <sheetData>
    <row r="2" spans="2:2" x14ac:dyDescent="0.6">
      <c r="B2" s="34"/>
    </row>
    <row r="4" spans="2:2" x14ac:dyDescent="0.6">
      <c r="B4" s="35" t="s">
        <v>23</v>
      </c>
    </row>
    <row r="5" spans="2:2" x14ac:dyDescent="0.6">
      <c r="B5" s="36" t="s">
        <v>24</v>
      </c>
    </row>
    <row r="7" spans="2:2" x14ac:dyDescent="0.6">
      <c r="B7" s="35" t="s">
        <v>23</v>
      </c>
    </row>
    <row r="8" spans="2:2" x14ac:dyDescent="0.6">
      <c r="B8" s="36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hokenryo</vt:lpstr>
      <vt:lpstr>kubun</vt:lpstr>
      <vt:lpstr>hokenryo!Print_Area</vt:lpstr>
      <vt:lpstr>一般の生命保険料</vt:lpstr>
      <vt:lpstr>介護医療保険料</vt:lpstr>
      <vt:lpstr>個人年金保険料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瀧本哲司郎</dc:creator>
  <cp:lastModifiedBy>瀧本哲司郎</cp:lastModifiedBy>
  <cp:lastPrinted>2019-09-21T11:29:00Z</cp:lastPrinted>
  <dcterms:created xsi:type="dcterms:W3CDTF">2017-10-15T09:59:00Z</dcterms:created>
  <dcterms:modified xsi:type="dcterms:W3CDTF">2020-11-27T09:19:06Z</dcterms:modified>
</cp:coreProperties>
</file>